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<sst xmlns="http://schemas.openxmlformats.org/spreadsheetml/2006/main" count="99" uniqueCount="26">
  <si>
    <t>2024年休宁县中小学教师公开招聘笔试成绩表</t>
  </si>
  <si>
    <t>序号</t>
  </si>
  <si>
    <t>岗位代码</t>
  </si>
  <si>
    <t>岗位名称</t>
  </si>
  <si>
    <t>准考证号</t>
  </si>
  <si>
    <t>综合科目成绩</t>
  </si>
  <si>
    <t>专业科目成绩</t>
  </si>
  <si>
    <t>合成</t>
  </si>
  <si>
    <t>政策加分</t>
  </si>
  <si>
    <t>最终笔试成绩</t>
  </si>
  <si>
    <t>高中语文</t>
  </si>
  <si>
    <t>高中物理</t>
  </si>
  <si>
    <t>高中生物</t>
  </si>
  <si>
    <t>高中地理</t>
  </si>
  <si>
    <t>高中政治</t>
  </si>
  <si>
    <t>高中化学</t>
  </si>
  <si>
    <t>初中语文</t>
  </si>
  <si>
    <t>34102208</t>
  </si>
  <si>
    <t>初中物理</t>
  </si>
  <si>
    <t>初中道德
与法治</t>
  </si>
  <si>
    <t>243410020918</t>
  </si>
  <si>
    <t>243410020916</t>
  </si>
  <si>
    <t>243410020915</t>
  </si>
  <si>
    <t>243410020917</t>
  </si>
  <si>
    <t>34102210</t>
  </si>
  <si>
    <t>初中历史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</si>
</sst>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6"/>
  <sheetViews>
    <sheetView tabSelected="1" workbookViewId="0">
      <selection activeCell="I23" sqref="I23:I29"/>
    </sheetView>
  </sheetViews>
  <sheetFormatPr defaultColWidth="9" defaultRowHeight="13.5"/>
  <cols>
    <col min="1" max="1" width="6.75" style="3" customWidth="1"/>
    <col min="2" max="2" width="15.5" style="3" customWidth="1"/>
    <col min="3" max="3" width="17.25" style="3" customWidth="1"/>
    <col min="4" max="4" width="16.875" style="3" customWidth="1"/>
    <col min="5" max="6" width="13.75" style="3" customWidth="1"/>
    <col min="7" max="7" width="6.375" style="3" customWidth="1"/>
    <col min="8" max="8" width="9" style="3"/>
    <col min="9" max="9" width="13.75" style="3" customWidth="1"/>
    <col min="10" max="16384" width="9" style="3"/>
  </cols>
  <sheetData>
    <row r="1" s="1" customFormat="1" ht="3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14.25" spans="1:9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="2" customFormat="1" ht="14.25" spans="1:9">
      <c r="A3" s="5">
        <v>1</v>
      </c>
      <c r="B3" s="8" t="str">
        <f>"34102201"</f>
        <v>34102201</v>
      </c>
      <c r="C3" s="8" t="s">
        <v>10</v>
      </c>
      <c r="D3" s="8" t="str">
        <f>"243410021629"</f>
        <v>243410021629</v>
      </c>
      <c r="E3" s="9">
        <v>80.5</v>
      </c>
      <c r="F3" s="8">
        <v>87</v>
      </c>
      <c r="G3" s="10">
        <v>84.4</v>
      </c>
      <c r="H3" s="10"/>
      <c r="I3" s="10">
        <v>84.4</v>
      </c>
    </row>
    <row r="4" s="2" customFormat="1" ht="14.25" spans="1:9">
      <c r="A4" s="5">
        <v>2</v>
      </c>
      <c r="B4" s="8" t="str">
        <f t="shared" ref="B3:B22" si="0">"34102201"</f>
        <v>34102201</v>
      </c>
      <c r="C4" s="8" t="s">
        <v>10</v>
      </c>
      <c r="D4" s="8" t="str">
        <f>"243410021615"</f>
        <v>243410021615</v>
      </c>
      <c r="E4" s="9">
        <v>86.5</v>
      </c>
      <c r="F4" s="8">
        <v>77</v>
      </c>
      <c r="G4" s="10">
        <v>80.8</v>
      </c>
      <c r="H4" s="10"/>
      <c r="I4" s="10">
        <v>80.8</v>
      </c>
    </row>
    <row r="5" s="2" customFormat="1" ht="14.25" spans="1:9">
      <c r="A5" s="5">
        <v>3</v>
      </c>
      <c r="B5" s="8" t="str">
        <f t="shared" si="0"/>
        <v>34102201</v>
      </c>
      <c r="C5" s="8" t="s">
        <v>10</v>
      </c>
      <c r="D5" s="8" t="str">
        <f>"243410021627"</f>
        <v>243410021627</v>
      </c>
      <c r="E5" s="9">
        <v>85.5</v>
      </c>
      <c r="F5" s="8">
        <v>75</v>
      </c>
      <c r="G5" s="10">
        <v>79.2</v>
      </c>
      <c r="H5" s="10"/>
      <c r="I5" s="10">
        <v>79.2</v>
      </c>
    </row>
    <row r="6" s="2" customFormat="1" ht="14.25" spans="1:9">
      <c r="A6" s="5">
        <v>4</v>
      </c>
      <c r="B6" s="8" t="str">
        <f t="shared" si="0"/>
        <v>34102201</v>
      </c>
      <c r="C6" s="8" t="s">
        <v>10</v>
      </c>
      <c r="D6" s="8" t="str">
        <f>"243410021625"</f>
        <v>243410021625</v>
      </c>
      <c r="E6" s="9">
        <v>91</v>
      </c>
      <c r="F6" s="8">
        <v>70</v>
      </c>
      <c r="G6" s="10">
        <v>78.4</v>
      </c>
      <c r="H6" s="10"/>
      <c r="I6" s="10">
        <v>78.4</v>
      </c>
    </row>
    <row r="7" s="2" customFormat="1" ht="14.25" spans="1:9">
      <c r="A7" s="5">
        <v>5</v>
      </c>
      <c r="B7" s="8" t="str">
        <f t="shared" si="0"/>
        <v>34102201</v>
      </c>
      <c r="C7" s="8" t="s">
        <v>10</v>
      </c>
      <c r="D7" s="8" t="str">
        <f>"243410021630"</f>
        <v>243410021630</v>
      </c>
      <c r="E7" s="9">
        <v>67</v>
      </c>
      <c r="F7" s="8">
        <v>78.5</v>
      </c>
      <c r="G7" s="10">
        <v>73.9</v>
      </c>
      <c r="H7" s="10"/>
      <c r="I7" s="10">
        <v>73.9</v>
      </c>
    </row>
    <row r="8" s="2" customFormat="1" ht="14.25" spans="1:9">
      <c r="A8" s="5">
        <v>6</v>
      </c>
      <c r="B8" s="8" t="str">
        <f t="shared" si="0"/>
        <v>34102201</v>
      </c>
      <c r="C8" s="8" t="s">
        <v>10</v>
      </c>
      <c r="D8" s="8" t="str">
        <f>"243410021622"</f>
        <v>243410021622</v>
      </c>
      <c r="E8" s="9">
        <v>63.5</v>
      </c>
      <c r="F8" s="8">
        <v>79.5</v>
      </c>
      <c r="G8" s="10">
        <v>73.1</v>
      </c>
      <c r="H8" s="10"/>
      <c r="I8" s="10">
        <v>73.1</v>
      </c>
    </row>
    <row r="9" s="2" customFormat="1" ht="14.25" spans="1:9">
      <c r="A9" s="5">
        <v>7</v>
      </c>
      <c r="B9" s="8" t="str">
        <f t="shared" si="0"/>
        <v>34102201</v>
      </c>
      <c r="C9" s="8" t="s">
        <v>10</v>
      </c>
      <c r="D9" s="8" t="str">
        <f>"243410021623"</f>
        <v>243410021623</v>
      </c>
      <c r="E9" s="9">
        <v>64</v>
      </c>
      <c r="F9" s="8">
        <v>76.5</v>
      </c>
      <c r="G9" s="10">
        <v>71.5</v>
      </c>
      <c r="H9" s="10"/>
      <c r="I9" s="10">
        <v>71.5</v>
      </c>
    </row>
    <row r="10" s="2" customFormat="1" ht="14.25" spans="1:9">
      <c r="A10" s="5">
        <v>8</v>
      </c>
      <c r="B10" s="8" t="str">
        <f t="shared" si="0"/>
        <v>34102201</v>
      </c>
      <c r="C10" s="8" t="s">
        <v>10</v>
      </c>
      <c r="D10" s="8" t="str">
        <f>"243410021701"</f>
        <v>243410021701</v>
      </c>
      <c r="E10" s="9">
        <v>68.5</v>
      </c>
      <c r="F10" s="8">
        <v>73.5</v>
      </c>
      <c r="G10" s="10">
        <v>71.5</v>
      </c>
      <c r="H10" s="10"/>
      <c r="I10" s="10">
        <v>71.5</v>
      </c>
    </row>
    <row r="11" s="2" customFormat="1" ht="14.25" spans="1:9">
      <c r="A11" s="5">
        <v>9</v>
      </c>
      <c r="B11" s="8" t="str">
        <f t="shared" si="0"/>
        <v>34102201</v>
      </c>
      <c r="C11" s="8" t="s">
        <v>10</v>
      </c>
      <c r="D11" s="8" t="str">
        <f>"243410021617"</f>
        <v>243410021617</v>
      </c>
      <c r="E11" s="9">
        <v>55.5</v>
      </c>
      <c r="F11" s="8">
        <v>82</v>
      </c>
      <c r="G11" s="10">
        <v>71.4</v>
      </c>
      <c r="H11" s="10"/>
      <c r="I11" s="10">
        <v>71.4</v>
      </c>
    </row>
    <row r="12" ht="14.25" spans="1:9">
      <c r="A12" s="5">
        <v>10</v>
      </c>
      <c r="B12" s="8" t="str">
        <f t="shared" si="0"/>
        <v>34102201</v>
      </c>
      <c r="C12" s="8" t="s">
        <v>10</v>
      </c>
      <c r="D12" s="8" t="str">
        <f>"243410021620"</f>
        <v>243410021620</v>
      </c>
      <c r="E12" s="9">
        <v>61</v>
      </c>
      <c r="F12" s="8">
        <v>76.5</v>
      </c>
      <c r="G12" s="10">
        <v>70.3</v>
      </c>
      <c r="H12" s="10"/>
      <c r="I12" s="10">
        <v>70.3</v>
      </c>
    </row>
    <row r="13" ht="14.25" spans="1:9">
      <c r="A13" s="5">
        <v>11</v>
      </c>
      <c r="B13" s="8" t="str">
        <f t="shared" si="0"/>
        <v>34102201</v>
      </c>
      <c r="C13" s="8" t="s">
        <v>10</v>
      </c>
      <c r="D13" s="8" t="str">
        <f>"243410021626"</f>
        <v>243410021626</v>
      </c>
      <c r="E13" s="9">
        <v>59.5</v>
      </c>
      <c r="F13" s="8">
        <v>75.5</v>
      </c>
      <c r="G13" s="10">
        <v>69.1</v>
      </c>
      <c r="H13" s="10"/>
      <c r="I13" s="10">
        <v>69.1</v>
      </c>
    </row>
    <row r="14" ht="14.25" spans="1:9">
      <c r="A14" s="5">
        <v>12</v>
      </c>
      <c r="B14" s="8" t="str">
        <f t="shared" si="0"/>
        <v>34102201</v>
      </c>
      <c r="C14" s="8" t="s">
        <v>10</v>
      </c>
      <c r="D14" s="8" t="str">
        <f>"243410021612"</f>
        <v>243410021612</v>
      </c>
      <c r="E14" s="9">
        <v>53.5</v>
      </c>
      <c r="F14" s="8">
        <v>78.5</v>
      </c>
      <c r="G14" s="10">
        <v>68.5</v>
      </c>
      <c r="H14" s="10"/>
      <c r="I14" s="10">
        <v>68.5</v>
      </c>
    </row>
    <row r="15" ht="14.25" spans="1:9">
      <c r="A15" s="5">
        <v>13</v>
      </c>
      <c r="B15" s="8" t="str">
        <f t="shared" si="0"/>
        <v>34102201</v>
      </c>
      <c r="C15" s="8" t="s">
        <v>10</v>
      </c>
      <c r="D15" s="8" t="str">
        <f>"243410021618"</f>
        <v>243410021618</v>
      </c>
      <c r="E15" s="9">
        <v>42.5</v>
      </c>
      <c r="F15" s="8">
        <v>84</v>
      </c>
      <c r="G15" s="10">
        <v>67.4</v>
      </c>
      <c r="H15" s="10"/>
      <c r="I15" s="10">
        <v>67.4</v>
      </c>
    </row>
    <row r="16" ht="14.25" spans="1:9">
      <c r="A16" s="5">
        <v>14</v>
      </c>
      <c r="B16" s="8" t="str">
        <f t="shared" si="0"/>
        <v>34102201</v>
      </c>
      <c r="C16" s="8" t="s">
        <v>10</v>
      </c>
      <c r="D16" s="8" t="str">
        <f>"243410021614"</f>
        <v>243410021614</v>
      </c>
      <c r="E16" s="9">
        <v>53.5</v>
      </c>
      <c r="F16" s="8">
        <v>69.5</v>
      </c>
      <c r="G16" s="10">
        <v>63.1</v>
      </c>
      <c r="H16" s="10"/>
      <c r="I16" s="10">
        <v>63.1</v>
      </c>
    </row>
    <row r="17" ht="14.25" spans="1:9">
      <c r="A17" s="5">
        <v>15</v>
      </c>
      <c r="B17" s="8" t="str">
        <f t="shared" si="0"/>
        <v>34102201</v>
      </c>
      <c r="C17" s="8" t="s">
        <v>10</v>
      </c>
      <c r="D17" s="8" t="str">
        <f>"243410021613"</f>
        <v>243410021613</v>
      </c>
      <c r="E17" s="9">
        <v>0</v>
      </c>
      <c r="F17" s="8">
        <v>0</v>
      </c>
      <c r="G17" s="10">
        <v>0</v>
      </c>
      <c r="H17" s="10"/>
      <c r="I17" s="10">
        <v>0</v>
      </c>
    </row>
    <row r="18" ht="14.25" spans="1:9">
      <c r="A18" s="5">
        <v>16</v>
      </c>
      <c r="B18" s="8" t="str">
        <f t="shared" si="0"/>
        <v>34102201</v>
      </c>
      <c r="C18" s="8" t="s">
        <v>10</v>
      </c>
      <c r="D18" s="8" t="str">
        <f>"243410021616"</f>
        <v>243410021616</v>
      </c>
      <c r="E18" s="9">
        <v>0</v>
      </c>
      <c r="F18" s="8">
        <v>0</v>
      </c>
      <c r="G18" s="10">
        <v>0</v>
      </c>
      <c r="H18" s="10"/>
      <c r="I18" s="10">
        <v>0</v>
      </c>
    </row>
    <row r="19" ht="14.25" spans="1:9">
      <c r="A19" s="5">
        <v>17</v>
      </c>
      <c r="B19" s="8" t="str">
        <f t="shared" si="0"/>
        <v>34102201</v>
      </c>
      <c r="C19" s="8" t="s">
        <v>10</v>
      </c>
      <c r="D19" s="8" t="str">
        <f>"243410021619"</f>
        <v>243410021619</v>
      </c>
      <c r="E19" s="9">
        <v>0</v>
      </c>
      <c r="F19" s="8">
        <v>0</v>
      </c>
      <c r="G19" s="10">
        <v>0</v>
      </c>
      <c r="H19" s="10"/>
      <c r="I19" s="10">
        <v>0</v>
      </c>
    </row>
    <row r="20" ht="14.25" spans="1:9">
      <c r="A20" s="5">
        <v>18</v>
      </c>
      <c r="B20" s="8" t="str">
        <f t="shared" si="0"/>
        <v>34102201</v>
      </c>
      <c r="C20" s="8" t="s">
        <v>10</v>
      </c>
      <c r="D20" s="8" t="str">
        <f>"243410021621"</f>
        <v>243410021621</v>
      </c>
      <c r="E20" s="9">
        <v>0</v>
      </c>
      <c r="F20" s="8">
        <v>0</v>
      </c>
      <c r="G20" s="10">
        <v>0</v>
      </c>
      <c r="H20" s="10"/>
      <c r="I20" s="10">
        <v>0</v>
      </c>
    </row>
    <row r="21" ht="14.25" spans="1:9">
      <c r="A21" s="5">
        <v>19</v>
      </c>
      <c r="B21" s="8" t="str">
        <f t="shared" si="0"/>
        <v>34102201</v>
      </c>
      <c r="C21" s="8" t="s">
        <v>10</v>
      </c>
      <c r="D21" s="8" t="str">
        <f>"243410021624"</f>
        <v>243410021624</v>
      </c>
      <c r="E21" s="9">
        <v>0</v>
      </c>
      <c r="F21" s="8">
        <v>0</v>
      </c>
      <c r="G21" s="10">
        <v>0</v>
      </c>
      <c r="H21" s="10"/>
      <c r="I21" s="10">
        <v>0</v>
      </c>
    </row>
    <row r="22" ht="14.25" spans="1:9">
      <c r="A22" s="5">
        <v>20</v>
      </c>
      <c r="B22" s="8" t="str">
        <f t="shared" si="0"/>
        <v>34102201</v>
      </c>
      <c r="C22" s="8" t="s">
        <v>10</v>
      </c>
      <c r="D22" s="8" t="str">
        <f>"243410021628"</f>
        <v>243410021628</v>
      </c>
      <c r="E22" s="9">
        <v>0</v>
      </c>
      <c r="F22" s="8">
        <v>0</v>
      </c>
      <c r="G22" s="10">
        <v>0</v>
      </c>
      <c r="H22" s="10"/>
      <c r="I22" s="10">
        <v>0</v>
      </c>
    </row>
    <row r="23" ht="14.25" spans="1:9">
      <c r="A23" s="5">
        <v>21</v>
      </c>
      <c r="B23" s="8" t="str">
        <f t="shared" ref="B23:B29" si="1">"34102202"</f>
        <v>34102202</v>
      </c>
      <c r="C23" s="8" t="s">
        <v>11</v>
      </c>
      <c r="D23" s="8" t="str">
        <f>"243410020522"</f>
        <v>243410020522</v>
      </c>
      <c r="E23" s="9">
        <v>77.5</v>
      </c>
      <c r="F23" s="8">
        <v>106</v>
      </c>
      <c r="G23" s="10">
        <v>94.6</v>
      </c>
      <c r="H23" s="10"/>
      <c r="I23" s="10">
        <v>94.6</v>
      </c>
    </row>
    <row r="24" ht="14.25" spans="1:9">
      <c r="A24" s="5">
        <v>22</v>
      </c>
      <c r="B24" s="8" t="str">
        <f t="shared" si="1"/>
        <v>34102202</v>
      </c>
      <c r="C24" s="8" t="s">
        <v>11</v>
      </c>
      <c r="D24" s="8" t="str">
        <f>"243410020526"</f>
        <v>243410020526</v>
      </c>
      <c r="E24" s="9">
        <v>71</v>
      </c>
      <c r="F24" s="8">
        <v>96.5</v>
      </c>
      <c r="G24" s="10">
        <v>86.3</v>
      </c>
      <c r="H24" s="10"/>
      <c r="I24" s="10">
        <v>86.3</v>
      </c>
    </row>
    <row r="25" ht="14.25" spans="1:9">
      <c r="A25" s="5">
        <v>23</v>
      </c>
      <c r="B25" s="8" t="str">
        <f t="shared" si="1"/>
        <v>34102202</v>
      </c>
      <c r="C25" s="8" t="s">
        <v>11</v>
      </c>
      <c r="D25" s="8" t="str">
        <f>"243410020520"</f>
        <v>243410020520</v>
      </c>
      <c r="E25" s="9">
        <v>60</v>
      </c>
      <c r="F25" s="8">
        <v>91</v>
      </c>
      <c r="G25" s="10">
        <v>78.6</v>
      </c>
      <c r="H25" s="10"/>
      <c r="I25" s="10">
        <v>78.6</v>
      </c>
    </row>
    <row r="26" ht="14.25" spans="1:9">
      <c r="A26" s="5">
        <v>24</v>
      </c>
      <c r="B26" s="8" t="str">
        <f t="shared" si="1"/>
        <v>34102202</v>
      </c>
      <c r="C26" s="8" t="s">
        <v>11</v>
      </c>
      <c r="D26" s="8" t="str">
        <f>"243410020525"</f>
        <v>243410020525</v>
      </c>
      <c r="E26" s="9">
        <v>66.5</v>
      </c>
      <c r="F26" s="8">
        <v>81.5</v>
      </c>
      <c r="G26" s="10">
        <v>75.5</v>
      </c>
      <c r="H26" s="10"/>
      <c r="I26" s="10">
        <v>75.5</v>
      </c>
    </row>
    <row r="27" ht="14.25" spans="1:9">
      <c r="A27" s="5">
        <v>25</v>
      </c>
      <c r="B27" s="8" t="str">
        <f t="shared" si="1"/>
        <v>34102202</v>
      </c>
      <c r="C27" s="8" t="s">
        <v>11</v>
      </c>
      <c r="D27" s="8" t="str">
        <f>"243410020524"</f>
        <v>243410020524</v>
      </c>
      <c r="E27" s="9">
        <v>62</v>
      </c>
      <c r="F27" s="8">
        <v>71.5</v>
      </c>
      <c r="G27" s="10">
        <v>67.7</v>
      </c>
      <c r="H27" s="10"/>
      <c r="I27" s="10">
        <v>67.7</v>
      </c>
    </row>
    <row r="28" ht="14.25" spans="1:9">
      <c r="A28" s="5">
        <v>26</v>
      </c>
      <c r="B28" s="8" t="str">
        <f t="shared" si="1"/>
        <v>34102202</v>
      </c>
      <c r="C28" s="8" t="s">
        <v>11</v>
      </c>
      <c r="D28" s="8" t="str">
        <f>"243410020523"</f>
        <v>243410020523</v>
      </c>
      <c r="E28" s="9">
        <v>71</v>
      </c>
      <c r="F28" s="8">
        <v>57.5</v>
      </c>
      <c r="G28" s="10">
        <v>62.9</v>
      </c>
      <c r="H28" s="10"/>
      <c r="I28" s="10">
        <v>62.9</v>
      </c>
    </row>
    <row r="29" ht="14.25" spans="1:9">
      <c r="A29" s="5">
        <v>27</v>
      </c>
      <c r="B29" s="8" t="str">
        <f t="shared" si="1"/>
        <v>34102202</v>
      </c>
      <c r="C29" s="8" t="s">
        <v>11</v>
      </c>
      <c r="D29" s="8" t="str">
        <f>"243410020521"</f>
        <v>243410020521</v>
      </c>
      <c r="E29" s="9">
        <v>58.5</v>
      </c>
      <c r="F29" s="8">
        <v>63.5</v>
      </c>
      <c r="G29" s="10">
        <v>61.5</v>
      </c>
      <c r="H29" s="10"/>
      <c r="I29" s="10">
        <v>61.5</v>
      </c>
    </row>
    <row r="30" ht="14.25" spans="1:9">
      <c r="A30" s="5">
        <v>28</v>
      </c>
      <c r="B30" s="8" t="str">
        <f t="shared" ref="B30:B34" si="2">"34102203"</f>
        <v>34102203</v>
      </c>
      <c r="C30" s="8" t="s">
        <v>12</v>
      </c>
      <c r="D30" s="8" t="str">
        <f>"243410020212"</f>
        <v>243410020212</v>
      </c>
      <c r="E30" s="9">
        <v>88</v>
      </c>
      <c r="F30" s="8">
        <v>84.5</v>
      </c>
      <c r="G30" s="10">
        <v>85.9</v>
      </c>
      <c r="H30" s="10"/>
      <c r="I30" s="10">
        <v>85.9</v>
      </c>
    </row>
    <row r="31" ht="14.25" spans="1:9">
      <c r="A31" s="5">
        <v>29</v>
      </c>
      <c r="B31" s="8" t="str">
        <f t="shared" si="2"/>
        <v>34102203</v>
      </c>
      <c r="C31" s="8" t="s">
        <v>12</v>
      </c>
      <c r="D31" s="8" t="str">
        <f>"243410020214"</f>
        <v>243410020214</v>
      </c>
      <c r="E31" s="9">
        <v>66.5</v>
      </c>
      <c r="F31" s="8">
        <v>88</v>
      </c>
      <c r="G31" s="10">
        <v>79.4</v>
      </c>
      <c r="H31" s="10"/>
      <c r="I31" s="10">
        <v>79.4</v>
      </c>
    </row>
    <row r="32" ht="14.25" spans="1:9">
      <c r="A32" s="5">
        <v>30</v>
      </c>
      <c r="B32" s="8" t="str">
        <f t="shared" si="2"/>
        <v>34102203</v>
      </c>
      <c r="C32" s="8" t="s">
        <v>12</v>
      </c>
      <c r="D32" s="8" t="str">
        <f>"243410020211"</f>
        <v>243410020211</v>
      </c>
      <c r="E32" s="9">
        <v>73</v>
      </c>
      <c r="F32" s="8">
        <v>77</v>
      </c>
      <c r="G32" s="10">
        <v>75.4</v>
      </c>
      <c r="H32" s="10"/>
      <c r="I32" s="10">
        <v>75.4</v>
      </c>
    </row>
    <row r="33" ht="14.25" spans="1:9">
      <c r="A33" s="5">
        <v>31</v>
      </c>
      <c r="B33" s="8" t="str">
        <f t="shared" si="2"/>
        <v>34102203</v>
      </c>
      <c r="C33" s="8" t="s">
        <v>12</v>
      </c>
      <c r="D33" s="8" t="str">
        <f>"243410020213"</f>
        <v>243410020213</v>
      </c>
      <c r="E33" s="9">
        <v>50</v>
      </c>
      <c r="F33" s="8">
        <v>73.5</v>
      </c>
      <c r="G33" s="10">
        <v>64.1</v>
      </c>
      <c r="H33" s="10"/>
      <c r="I33" s="10">
        <v>64.1</v>
      </c>
    </row>
    <row r="34" ht="14.25" spans="1:9">
      <c r="A34" s="5">
        <v>32</v>
      </c>
      <c r="B34" s="8" t="str">
        <f t="shared" si="2"/>
        <v>34102203</v>
      </c>
      <c r="C34" s="8" t="s">
        <v>12</v>
      </c>
      <c r="D34" s="8" t="str">
        <f>"243410020215"</f>
        <v>243410020215</v>
      </c>
      <c r="E34" s="9">
        <v>59</v>
      </c>
      <c r="F34" s="8">
        <v>67</v>
      </c>
      <c r="G34" s="10">
        <v>63.8</v>
      </c>
      <c r="H34" s="10"/>
      <c r="I34" s="10">
        <v>63.8</v>
      </c>
    </row>
    <row r="35" ht="14.25" spans="1:9">
      <c r="A35" s="5">
        <v>33</v>
      </c>
      <c r="B35" s="8" t="str">
        <f t="shared" ref="B35:B39" si="3">"34102204"</f>
        <v>34102204</v>
      </c>
      <c r="C35" s="8" t="s">
        <v>13</v>
      </c>
      <c r="D35" s="8" t="str">
        <f>"243410020806"</f>
        <v>243410020806</v>
      </c>
      <c r="E35" s="9">
        <v>64.5</v>
      </c>
      <c r="F35" s="8">
        <v>94</v>
      </c>
      <c r="G35" s="10">
        <v>82.2</v>
      </c>
      <c r="H35" s="10"/>
      <c r="I35" s="10">
        <v>82.2</v>
      </c>
    </row>
    <row r="36" ht="14.25" spans="1:9">
      <c r="A36" s="5">
        <v>34</v>
      </c>
      <c r="B36" s="8" t="str">
        <f t="shared" si="3"/>
        <v>34102204</v>
      </c>
      <c r="C36" s="8" t="s">
        <v>13</v>
      </c>
      <c r="D36" s="8" t="str">
        <f>"243410020805"</f>
        <v>243410020805</v>
      </c>
      <c r="E36" s="9">
        <v>56.5</v>
      </c>
      <c r="F36" s="8">
        <v>89.5</v>
      </c>
      <c r="G36" s="10">
        <v>76.3</v>
      </c>
      <c r="H36" s="10"/>
      <c r="I36" s="10">
        <v>76.3</v>
      </c>
    </row>
    <row r="37" ht="14.25" spans="1:9">
      <c r="A37" s="5">
        <v>35</v>
      </c>
      <c r="B37" s="8" t="str">
        <f t="shared" si="3"/>
        <v>34102204</v>
      </c>
      <c r="C37" s="8" t="s">
        <v>13</v>
      </c>
      <c r="D37" s="8" t="str">
        <f>"243410020804"</f>
        <v>243410020804</v>
      </c>
      <c r="E37" s="9">
        <v>74</v>
      </c>
      <c r="F37" s="8">
        <v>75</v>
      </c>
      <c r="G37" s="10">
        <v>74.6</v>
      </c>
      <c r="H37" s="10"/>
      <c r="I37" s="10">
        <v>74.6</v>
      </c>
    </row>
    <row r="38" ht="14.25" spans="1:9">
      <c r="A38" s="5">
        <v>36</v>
      </c>
      <c r="B38" s="8" t="str">
        <f t="shared" si="3"/>
        <v>34102204</v>
      </c>
      <c r="C38" s="8" t="s">
        <v>13</v>
      </c>
      <c r="D38" s="8" t="str">
        <f>"243410020808"</f>
        <v>243410020808</v>
      </c>
      <c r="E38" s="9">
        <v>62.5</v>
      </c>
      <c r="F38" s="8">
        <v>62.5</v>
      </c>
      <c r="G38" s="10">
        <v>62.5</v>
      </c>
      <c r="H38" s="10"/>
      <c r="I38" s="10">
        <v>62.5</v>
      </c>
    </row>
    <row r="39" ht="14.25" spans="1:9">
      <c r="A39" s="5">
        <v>37</v>
      </c>
      <c r="B39" s="8" t="str">
        <f t="shared" si="3"/>
        <v>34102204</v>
      </c>
      <c r="C39" s="8" t="s">
        <v>13</v>
      </c>
      <c r="D39" s="8" t="str">
        <f>"243410020807"</f>
        <v>243410020807</v>
      </c>
      <c r="E39" s="9">
        <v>0</v>
      </c>
      <c r="F39" s="8">
        <v>0</v>
      </c>
      <c r="G39" s="10">
        <v>0</v>
      </c>
      <c r="H39" s="10"/>
      <c r="I39" s="10">
        <v>0</v>
      </c>
    </row>
    <row r="40" ht="14.25" spans="1:9">
      <c r="A40" s="5">
        <v>38</v>
      </c>
      <c r="B40" s="8" t="str">
        <f t="shared" ref="B40:B42" si="4">"34102205"</f>
        <v>34102205</v>
      </c>
      <c r="C40" s="8" t="s">
        <v>14</v>
      </c>
      <c r="D40" s="8" t="str">
        <f>"243410020913"</f>
        <v>243410020913</v>
      </c>
      <c r="E40" s="9">
        <v>71</v>
      </c>
      <c r="F40" s="8">
        <v>90.5</v>
      </c>
      <c r="G40" s="10">
        <v>82.7</v>
      </c>
      <c r="H40" s="10"/>
      <c r="I40" s="10">
        <v>82.7</v>
      </c>
    </row>
    <row r="41" ht="14.25" spans="1:9">
      <c r="A41" s="5">
        <v>39</v>
      </c>
      <c r="B41" s="8" t="str">
        <f t="shared" si="4"/>
        <v>34102205</v>
      </c>
      <c r="C41" s="8" t="s">
        <v>14</v>
      </c>
      <c r="D41" s="8" t="str">
        <f>"243410020912"</f>
        <v>243410020912</v>
      </c>
      <c r="E41" s="9">
        <v>0</v>
      </c>
      <c r="F41" s="8">
        <v>0</v>
      </c>
      <c r="G41" s="10">
        <v>0</v>
      </c>
      <c r="H41" s="10"/>
      <c r="I41" s="10">
        <v>0</v>
      </c>
    </row>
    <row r="42" ht="14.25" spans="1:9">
      <c r="A42" s="5">
        <v>40</v>
      </c>
      <c r="B42" s="8" t="str">
        <f t="shared" si="4"/>
        <v>34102205</v>
      </c>
      <c r="C42" s="8" t="s">
        <v>14</v>
      </c>
      <c r="D42" s="8" t="str">
        <f>"243410020914"</f>
        <v>243410020914</v>
      </c>
      <c r="E42" s="9">
        <v>0</v>
      </c>
      <c r="F42" s="8">
        <v>0</v>
      </c>
      <c r="G42" s="10">
        <v>0</v>
      </c>
      <c r="H42" s="10"/>
      <c r="I42" s="10">
        <v>0</v>
      </c>
    </row>
    <row r="43" ht="14.25" spans="1:9">
      <c r="A43" s="5">
        <v>41</v>
      </c>
      <c r="B43" s="8" t="str">
        <f t="shared" ref="B43:B53" si="5">"34102206"</f>
        <v>34102206</v>
      </c>
      <c r="C43" s="8" t="s">
        <v>15</v>
      </c>
      <c r="D43" s="8" t="str">
        <f>"243410021214"</f>
        <v>243410021214</v>
      </c>
      <c r="E43" s="10">
        <v>65</v>
      </c>
      <c r="F43" s="10">
        <v>101</v>
      </c>
      <c r="G43" s="10">
        <v>86.6</v>
      </c>
      <c r="H43" s="10"/>
      <c r="I43" s="10">
        <v>86.6</v>
      </c>
    </row>
    <row r="44" ht="14.25" spans="1:9">
      <c r="A44" s="5">
        <v>42</v>
      </c>
      <c r="B44" s="8" t="str">
        <f t="shared" si="5"/>
        <v>34102206</v>
      </c>
      <c r="C44" s="8" t="s">
        <v>15</v>
      </c>
      <c r="D44" s="8" t="str">
        <f>"243410021220"</f>
        <v>243410021220</v>
      </c>
      <c r="E44" s="10">
        <v>76.5</v>
      </c>
      <c r="F44" s="10">
        <v>86</v>
      </c>
      <c r="G44" s="10">
        <v>82.2</v>
      </c>
      <c r="H44" s="10"/>
      <c r="I44" s="10">
        <v>82.2</v>
      </c>
    </row>
    <row r="45" ht="14.25" spans="1:9">
      <c r="A45" s="5">
        <v>43</v>
      </c>
      <c r="B45" s="8" t="str">
        <f t="shared" si="5"/>
        <v>34102206</v>
      </c>
      <c r="C45" s="8" t="s">
        <v>15</v>
      </c>
      <c r="D45" s="8" t="str">
        <f>"243410021219"</f>
        <v>243410021219</v>
      </c>
      <c r="E45" s="10">
        <v>68</v>
      </c>
      <c r="F45" s="10">
        <v>91.5</v>
      </c>
      <c r="G45" s="10">
        <v>82.1</v>
      </c>
      <c r="H45" s="10"/>
      <c r="I45" s="10">
        <v>82.1</v>
      </c>
    </row>
    <row r="46" ht="14.25" spans="1:9">
      <c r="A46" s="5">
        <v>44</v>
      </c>
      <c r="B46" s="8" t="str">
        <f t="shared" si="5"/>
        <v>34102206</v>
      </c>
      <c r="C46" s="8" t="s">
        <v>15</v>
      </c>
      <c r="D46" s="8" t="str">
        <f>"243410021221"</f>
        <v>243410021221</v>
      </c>
      <c r="E46" s="10">
        <v>68.5</v>
      </c>
      <c r="F46" s="10">
        <v>90</v>
      </c>
      <c r="G46" s="10">
        <v>81.4</v>
      </c>
      <c r="H46" s="10"/>
      <c r="I46" s="10">
        <v>81.4</v>
      </c>
    </row>
    <row r="47" ht="14.25" spans="1:9">
      <c r="A47" s="5">
        <v>45</v>
      </c>
      <c r="B47" s="8" t="str">
        <f t="shared" si="5"/>
        <v>34102206</v>
      </c>
      <c r="C47" s="8" t="s">
        <v>15</v>
      </c>
      <c r="D47" s="8" t="str">
        <f>"243410021217"</f>
        <v>243410021217</v>
      </c>
      <c r="E47" s="10">
        <v>81</v>
      </c>
      <c r="F47" s="10">
        <v>79</v>
      </c>
      <c r="G47" s="10">
        <v>79.8</v>
      </c>
      <c r="H47" s="10"/>
      <c r="I47" s="10">
        <v>79.8</v>
      </c>
    </row>
    <row r="48" ht="14.25" spans="1:9">
      <c r="A48" s="5">
        <v>46</v>
      </c>
      <c r="B48" s="8" t="str">
        <f t="shared" si="5"/>
        <v>34102206</v>
      </c>
      <c r="C48" s="8" t="s">
        <v>15</v>
      </c>
      <c r="D48" s="8" t="str">
        <f>"243410021218"</f>
        <v>243410021218</v>
      </c>
      <c r="E48" s="10">
        <v>75</v>
      </c>
      <c r="F48" s="10">
        <v>75.5</v>
      </c>
      <c r="G48" s="10">
        <v>75.3</v>
      </c>
      <c r="H48" s="10"/>
      <c r="I48" s="10">
        <v>75.3</v>
      </c>
    </row>
    <row r="49" ht="14.25" spans="1:9">
      <c r="A49" s="5">
        <v>47</v>
      </c>
      <c r="B49" s="8" t="str">
        <f t="shared" si="5"/>
        <v>34102206</v>
      </c>
      <c r="C49" s="8" t="s">
        <v>15</v>
      </c>
      <c r="D49" s="8" t="str">
        <f>"243410021222"</f>
        <v>243410021222</v>
      </c>
      <c r="E49" s="10">
        <v>48.5</v>
      </c>
      <c r="F49" s="10">
        <v>69</v>
      </c>
      <c r="G49" s="10">
        <v>60.8</v>
      </c>
      <c r="H49" s="10"/>
      <c r="I49" s="10">
        <v>60.8</v>
      </c>
    </row>
    <row r="50" ht="14.25" spans="1:9">
      <c r="A50" s="5">
        <v>48</v>
      </c>
      <c r="B50" s="8" t="str">
        <f t="shared" si="5"/>
        <v>34102206</v>
      </c>
      <c r="C50" s="8" t="s">
        <v>15</v>
      </c>
      <c r="D50" s="8" t="str">
        <f>"243410021216"</f>
        <v>243410021216</v>
      </c>
      <c r="E50" s="10">
        <v>74</v>
      </c>
      <c r="F50" s="10">
        <v>34</v>
      </c>
      <c r="G50" s="10">
        <v>50</v>
      </c>
      <c r="H50" s="10"/>
      <c r="I50" s="10">
        <v>50</v>
      </c>
    </row>
    <row r="51" ht="14.25" spans="1:9">
      <c r="A51" s="5">
        <v>49</v>
      </c>
      <c r="B51" s="8" t="str">
        <f t="shared" si="5"/>
        <v>34102206</v>
      </c>
      <c r="C51" s="8" t="s">
        <v>15</v>
      </c>
      <c r="D51" s="8" t="str">
        <f>"243410021213"</f>
        <v>243410021213</v>
      </c>
      <c r="E51" s="10">
        <v>0</v>
      </c>
      <c r="F51" s="10">
        <v>0</v>
      </c>
      <c r="G51" s="10">
        <v>0</v>
      </c>
      <c r="H51" s="10"/>
      <c r="I51" s="10">
        <v>0</v>
      </c>
    </row>
    <row r="52" ht="14.25" spans="1:9">
      <c r="A52" s="5">
        <v>50</v>
      </c>
      <c r="B52" s="8" t="str">
        <f t="shared" si="5"/>
        <v>34102206</v>
      </c>
      <c r="C52" s="8" t="s">
        <v>15</v>
      </c>
      <c r="D52" s="8" t="str">
        <f>"243410021215"</f>
        <v>243410021215</v>
      </c>
      <c r="E52" s="10">
        <v>0</v>
      </c>
      <c r="F52" s="10">
        <v>0</v>
      </c>
      <c r="G52" s="10">
        <v>0</v>
      </c>
      <c r="H52" s="10"/>
      <c r="I52" s="10">
        <v>0</v>
      </c>
    </row>
    <row r="53" ht="14.25" spans="1:9">
      <c r="A53" s="5">
        <v>51</v>
      </c>
      <c r="B53" s="8" t="str">
        <f t="shared" si="5"/>
        <v>34102206</v>
      </c>
      <c r="C53" s="8" t="s">
        <v>15</v>
      </c>
      <c r="D53" s="8" t="str">
        <f>"243410021223"</f>
        <v>243410021223</v>
      </c>
      <c r="E53" s="10">
        <v>0</v>
      </c>
      <c r="F53" s="10">
        <v>0</v>
      </c>
      <c r="G53" s="10">
        <v>0</v>
      </c>
      <c r="H53" s="10"/>
      <c r="I53" s="10">
        <v>0</v>
      </c>
    </row>
    <row r="54" ht="14.25" spans="1:9">
      <c r="A54" s="5">
        <v>52</v>
      </c>
      <c r="B54" s="8" t="str">
        <f t="shared" ref="B54:B61" si="6">"34102207"</f>
        <v>34102207</v>
      </c>
      <c r="C54" s="8" t="s">
        <v>16</v>
      </c>
      <c r="D54" s="8" t="str">
        <f>"243410021709"</f>
        <v>243410021709</v>
      </c>
      <c r="E54" s="10">
        <v>78.5</v>
      </c>
      <c r="F54" s="10">
        <v>79</v>
      </c>
      <c r="G54" s="10">
        <v>78.8</v>
      </c>
      <c r="H54" s="10"/>
      <c r="I54" s="10">
        <v>78.8</v>
      </c>
    </row>
    <row r="55" ht="14.25" spans="1:9">
      <c r="A55" s="5">
        <v>53</v>
      </c>
      <c r="B55" s="8" t="str">
        <f t="shared" si="6"/>
        <v>34102207</v>
      </c>
      <c r="C55" s="8" t="s">
        <v>16</v>
      </c>
      <c r="D55" s="8" t="str">
        <f>"243410021706"</f>
        <v>243410021706</v>
      </c>
      <c r="E55" s="10">
        <v>66.5</v>
      </c>
      <c r="F55" s="10">
        <v>82</v>
      </c>
      <c r="G55" s="10">
        <v>75.8</v>
      </c>
      <c r="H55" s="10"/>
      <c r="I55" s="10">
        <v>75.8</v>
      </c>
    </row>
    <row r="56" ht="14.25" spans="1:9">
      <c r="A56" s="5">
        <v>54</v>
      </c>
      <c r="B56" s="8" t="str">
        <f t="shared" si="6"/>
        <v>34102207</v>
      </c>
      <c r="C56" s="8" t="s">
        <v>16</v>
      </c>
      <c r="D56" s="8" t="str">
        <f>"243410021708"</f>
        <v>243410021708</v>
      </c>
      <c r="E56" s="10">
        <v>77.5</v>
      </c>
      <c r="F56" s="10">
        <v>70</v>
      </c>
      <c r="G56" s="10">
        <v>73</v>
      </c>
      <c r="H56" s="10"/>
      <c r="I56" s="10">
        <v>73</v>
      </c>
    </row>
    <row r="57" ht="14.25" spans="1:9">
      <c r="A57" s="5">
        <v>55</v>
      </c>
      <c r="B57" s="8" t="str">
        <f t="shared" si="6"/>
        <v>34102207</v>
      </c>
      <c r="C57" s="8" t="s">
        <v>16</v>
      </c>
      <c r="D57" s="8" t="str">
        <f>"243410021707"</f>
        <v>243410021707</v>
      </c>
      <c r="E57" s="10">
        <v>64</v>
      </c>
      <c r="F57" s="10">
        <v>77.5</v>
      </c>
      <c r="G57" s="10">
        <v>72.1</v>
      </c>
      <c r="H57" s="10"/>
      <c r="I57" s="10">
        <v>72.1</v>
      </c>
    </row>
    <row r="58" ht="14.25" spans="1:9">
      <c r="A58" s="5">
        <v>56</v>
      </c>
      <c r="B58" s="8" t="str">
        <f t="shared" si="6"/>
        <v>34102207</v>
      </c>
      <c r="C58" s="8" t="s">
        <v>16</v>
      </c>
      <c r="D58" s="8" t="str">
        <f>"243410021705"</f>
        <v>243410021705</v>
      </c>
      <c r="E58" s="10">
        <v>64</v>
      </c>
      <c r="F58" s="10">
        <v>70.5</v>
      </c>
      <c r="G58" s="10">
        <v>67.9</v>
      </c>
      <c r="H58" s="10"/>
      <c r="I58" s="10">
        <v>67.9</v>
      </c>
    </row>
    <row r="59" ht="14.25" spans="1:9">
      <c r="A59" s="5">
        <v>57</v>
      </c>
      <c r="B59" s="8" t="str">
        <f t="shared" si="6"/>
        <v>34102207</v>
      </c>
      <c r="C59" s="8" t="s">
        <v>16</v>
      </c>
      <c r="D59" s="8" t="str">
        <f>"243410021704"</f>
        <v>243410021704</v>
      </c>
      <c r="E59" s="10">
        <v>65.5</v>
      </c>
      <c r="F59" s="10">
        <v>68</v>
      </c>
      <c r="G59" s="10">
        <v>67</v>
      </c>
      <c r="H59" s="10"/>
      <c r="I59" s="10">
        <v>67</v>
      </c>
    </row>
    <row r="60" ht="14.25" spans="1:9">
      <c r="A60" s="5">
        <v>58</v>
      </c>
      <c r="B60" s="8" t="str">
        <f t="shared" si="6"/>
        <v>34102207</v>
      </c>
      <c r="C60" s="8" t="s">
        <v>16</v>
      </c>
      <c r="D60" s="8" t="str">
        <f>"243410021703"</f>
        <v>243410021703</v>
      </c>
      <c r="E60" s="10">
        <v>51.5</v>
      </c>
      <c r="F60" s="10">
        <v>67.5</v>
      </c>
      <c r="G60" s="10">
        <v>61.1</v>
      </c>
      <c r="H60" s="10"/>
      <c r="I60" s="10">
        <v>61.1</v>
      </c>
    </row>
    <row r="61" ht="14.25" spans="1:9">
      <c r="A61" s="5">
        <v>59</v>
      </c>
      <c r="B61" s="8" t="str">
        <f t="shared" si="6"/>
        <v>34102207</v>
      </c>
      <c r="C61" s="8" t="s">
        <v>16</v>
      </c>
      <c r="D61" s="8" t="str">
        <f>"243410021702"</f>
        <v>243410021702</v>
      </c>
      <c r="E61" s="10">
        <v>0</v>
      </c>
      <c r="F61" s="10">
        <v>0</v>
      </c>
      <c r="G61" s="10">
        <v>0</v>
      </c>
      <c r="H61" s="10"/>
      <c r="I61" s="10">
        <v>0</v>
      </c>
    </row>
    <row r="62" ht="14.25" spans="1:9">
      <c r="A62" s="5">
        <v>60</v>
      </c>
      <c r="B62" s="10" t="s">
        <v>17</v>
      </c>
      <c r="C62" s="10" t="s">
        <v>18</v>
      </c>
      <c r="D62" s="8" t="str">
        <f>"243410020528"</f>
        <v>243410020528</v>
      </c>
      <c r="E62" s="9">
        <v>72</v>
      </c>
      <c r="F62" s="8">
        <v>82.5</v>
      </c>
      <c r="G62" s="10">
        <v>78.3</v>
      </c>
      <c r="H62" s="10"/>
      <c r="I62" s="10">
        <v>78.3</v>
      </c>
    </row>
    <row r="63" ht="14.25" spans="1:9">
      <c r="A63" s="5">
        <v>61</v>
      </c>
      <c r="B63" s="10" t="s">
        <v>17</v>
      </c>
      <c r="C63" s="10" t="s">
        <v>18</v>
      </c>
      <c r="D63" s="8" t="str">
        <f>"243410020530"</f>
        <v>243410020530</v>
      </c>
      <c r="E63" s="9">
        <v>61</v>
      </c>
      <c r="F63" s="8">
        <v>72.5</v>
      </c>
      <c r="G63" s="10">
        <v>67.9</v>
      </c>
      <c r="H63" s="10"/>
      <c r="I63" s="10">
        <v>67.9</v>
      </c>
    </row>
    <row r="64" ht="14.25" spans="1:9">
      <c r="A64" s="5">
        <v>62</v>
      </c>
      <c r="B64" s="10" t="s">
        <v>17</v>
      </c>
      <c r="C64" s="10" t="s">
        <v>18</v>
      </c>
      <c r="D64" s="8" t="str">
        <f>"243410020527"</f>
        <v>243410020527</v>
      </c>
      <c r="E64" s="9">
        <v>0</v>
      </c>
      <c r="F64" s="8">
        <v>0</v>
      </c>
      <c r="G64" s="10">
        <v>0</v>
      </c>
      <c r="H64" s="10"/>
      <c r="I64" s="10">
        <v>0</v>
      </c>
    </row>
    <row r="65" ht="14.25" spans="1:9">
      <c r="A65" s="5">
        <v>63</v>
      </c>
      <c r="B65" s="10" t="s">
        <v>17</v>
      </c>
      <c r="C65" s="10" t="s">
        <v>18</v>
      </c>
      <c r="D65" s="8" t="str">
        <f>"243410020529"</f>
        <v>243410020529</v>
      </c>
      <c r="E65" s="9">
        <v>0</v>
      </c>
      <c r="F65" s="8">
        <v>0</v>
      </c>
      <c r="G65" s="10">
        <v>0</v>
      </c>
      <c r="H65" s="10"/>
      <c r="I65" s="10">
        <v>0</v>
      </c>
    </row>
    <row r="66" ht="14.25" spans="1:9">
      <c r="A66" s="5">
        <v>64</v>
      </c>
      <c r="B66" s="8" t="str">
        <f t="shared" ref="B66:B69" si="7">"34102209"</f>
        <v>34102209</v>
      </c>
      <c r="C66" s="8" t="s">
        <v>19</v>
      </c>
      <c r="D66" s="10" t="s">
        <v>20</v>
      </c>
      <c r="E66" s="9">
        <v>92</v>
      </c>
      <c r="F66" s="8">
        <v>80</v>
      </c>
      <c r="G66" s="10">
        <v>84.8</v>
      </c>
      <c r="H66" s="10"/>
      <c r="I66" s="10">
        <v>84.8</v>
      </c>
    </row>
    <row r="67" ht="14.25" spans="1:9">
      <c r="A67" s="5">
        <v>65</v>
      </c>
      <c r="B67" s="8" t="str">
        <f t="shared" si="7"/>
        <v>34102209</v>
      </c>
      <c r="C67" s="8" t="s">
        <v>19</v>
      </c>
      <c r="D67" s="10" t="s">
        <v>21</v>
      </c>
      <c r="E67" s="9">
        <v>73.5</v>
      </c>
      <c r="F67" s="8">
        <v>72.5</v>
      </c>
      <c r="G67" s="10">
        <v>72.9</v>
      </c>
      <c r="H67" s="10"/>
      <c r="I67" s="10">
        <v>72.9</v>
      </c>
    </row>
    <row r="68" ht="14.25" spans="1:9">
      <c r="A68" s="5">
        <v>66</v>
      </c>
      <c r="B68" s="8" t="str">
        <f t="shared" si="7"/>
        <v>34102209</v>
      </c>
      <c r="C68" s="8" t="s">
        <v>19</v>
      </c>
      <c r="D68" s="10" t="s">
        <v>22</v>
      </c>
      <c r="E68" s="9">
        <v>64.5</v>
      </c>
      <c r="F68" s="8">
        <v>78</v>
      </c>
      <c r="G68" s="10">
        <v>72.6</v>
      </c>
      <c r="H68" s="10"/>
      <c r="I68" s="10">
        <v>72.6</v>
      </c>
    </row>
    <row r="69" ht="14.25" spans="1:9">
      <c r="A69" s="5">
        <v>67</v>
      </c>
      <c r="B69" s="8" t="str">
        <f t="shared" si="7"/>
        <v>34102209</v>
      </c>
      <c r="C69" s="8" t="s">
        <v>19</v>
      </c>
      <c r="D69" s="10" t="s">
        <v>23</v>
      </c>
      <c r="E69" s="9">
        <v>68.5</v>
      </c>
      <c r="F69" s="8">
        <v>75</v>
      </c>
      <c r="G69" s="10">
        <v>72.4</v>
      </c>
      <c r="H69" s="10"/>
      <c r="I69" s="10">
        <v>72.4</v>
      </c>
    </row>
    <row r="70" ht="14.25" spans="1:9">
      <c r="A70" s="5">
        <v>68</v>
      </c>
      <c r="B70" s="10" t="s">
        <v>24</v>
      </c>
      <c r="C70" s="10" t="s">
        <v>25</v>
      </c>
      <c r="D70" s="8" t="str">
        <f>"243410020322"</f>
        <v>243410020322</v>
      </c>
      <c r="E70" s="10">
        <v>80.5</v>
      </c>
      <c r="F70" s="10">
        <v>105</v>
      </c>
      <c r="G70" s="10">
        <v>95.2</v>
      </c>
      <c r="H70" s="10"/>
      <c r="I70" s="10">
        <v>95.2</v>
      </c>
    </row>
    <row r="71" ht="14.25" spans="1:9">
      <c r="A71" s="5">
        <v>69</v>
      </c>
      <c r="B71" s="10" t="s">
        <v>24</v>
      </c>
      <c r="C71" s="10" t="s">
        <v>25</v>
      </c>
      <c r="D71" s="8" t="str">
        <f>"243410020321"</f>
        <v>243410020321</v>
      </c>
      <c r="E71" s="10">
        <v>75.5</v>
      </c>
      <c r="F71" s="10">
        <v>105.5</v>
      </c>
      <c r="G71" s="10">
        <v>93.5</v>
      </c>
      <c r="H71" s="10"/>
      <c r="I71" s="10">
        <v>93.5</v>
      </c>
    </row>
    <row r="72" ht="14.25" spans="1:9">
      <c r="A72" s="5">
        <v>70</v>
      </c>
      <c r="B72" s="10" t="s">
        <v>24</v>
      </c>
      <c r="C72" s="10" t="s">
        <v>25</v>
      </c>
      <c r="D72" s="8" t="str">
        <f>"243410020323"</f>
        <v>243410020323</v>
      </c>
      <c r="E72" s="10">
        <v>72.5</v>
      </c>
      <c r="F72" s="10">
        <v>102.5</v>
      </c>
      <c r="G72" s="10">
        <v>90.5</v>
      </c>
      <c r="H72" s="10"/>
      <c r="I72" s="10">
        <v>90.5</v>
      </c>
    </row>
    <row r="73" ht="14.25" spans="1:9">
      <c r="A73" s="5">
        <v>71</v>
      </c>
      <c r="B73" s="10" t="s">
        <v>24</v>
      </c>
      <c r="C73" s="10" t="s">
        <v>25</v>
      </c>
      <c r="D73" s="8" t="str">
        <f>"243410020326"</f>
        <v>243410020326</v>
      </c>
      <c r="E73" s="10">
        <v>66</v>
      </c>
      <c r="F73" s="10">
        <v>102</v>
      </c>
      <c r="G73" s="10">
        <v>87.6</v>
      </c>
      <c r="H73" s="10"/>
      <c r="I73" s="10">
        <v>87.6</v>
      </c>
    </row>
    <row r="74" ht="14.25" spans="1:9">
      <c r="A74" s="5">
        <v>72</v>
      </c>
      <c r="B74" s="10" t="s">
        <v>24</v>
      </c>
      <c r="C74" s="10" t="s">
        <v>25</v>
      </c>
      <c r="D74" s="8" t="str">
        <f>"243410020320"</f>
        <v>243410020320</v>
      </c>
      <c r="E74" s="10">
        <v>62</v>
      </c>
      <c r="F74" s="10">
        <v>77</v>
      </c>
      <c r="G74" s="10">
        <v>71</v>
      </c>
      <c r="H74" s="10"/>
      <c r="I74" s="10">
        <v>71</v>
      </c>
    </row>
    <row r="75" ht="14.25" spans="1:9">
      <c r="A75" s="5">
        <v>73</v>
      </c>
      <c r="B75" s="10" t="s">
        <v>24</v>
      </c>
      <c r="C75" s="10" t="s">
        <v>25</v>
      </c>
      <c r="D75" s="8" t="str">
        <f>"243410020324"</f>
        <v>243410020324</v>
      </c>
      <c r="E75" s="10">
        <v>0</v>
      </c>
      <c r="F75" s="10">
        <v>0</v>
      </c>
      <c r="G75" s="10">
        <v>0</v>
      </c>
      <c r="H75" s="10"/>
      <c r="I75" s="10">
        <v>0</v>
      </c>
    </row>
    <row r="76" ht="14.25" spans="1:9">
      <c r="A76" s="5">
        <v>74</v>
      </c>
      <c r="B76" s="10" t="s">
        <v>24</v>
      </c>
      <c r="C76" s="10" t="s">
        <v>25</v>
      </c>
      <c r="D76" s="8" t="str">
        <f>"243410020325"</f>
        <v>243410020325</v>
      </c>
      <c r="E76" s="10">
        <v>0</v>
      </c>
      <c r="F76" s="10">
        <v>0</v>
      </c>
      <c r="G76" s="10">
        <v>0</v>
      </c>
      <c r="H76" s="10"/>
      <c r="I76" s="10">
        <v>0</v>
      </c>
    </row>
  </sheetData>
  <mergeCells count="1">
    <mergeCell ref="A1:I1"/>
  </mergeCells>
  <conditionalFormatting sqref="D3:D22">
    <cfRule type="expression" dxfId="0" priority="11">
      <formula>AND(SUMPRODUCT(IFERROR(1*(($D$3:$D$22&amp;"x")=(D3&amp;"x")),0))&gt;1,NOT(ISBLANK(D3)))</formula>
    </cfRule>
  </conditionalFormatting>
  <conditionalFormatting sqref="D23:D29">
    <cfRule type="expression" dxfId="0" priority="10">
      <formula>AND(SUMPRODUCT(IFERROR(1*(($D$23:$D$29&amp;"x")=(D23&amp;"x")),0))&gt;1,NOT(ISBLANK(D23)))</formula>
    </cfRule>
  </conditionalFormatting>
  <conditionalFormatting sqref="D30:D34">
    <cfRule type="expression" dxfId="0" priority="8">
      <formula>AND(SUMPRODUCT(IFERROR(1*(($D$30:$D$34&amp;"x")=(D30&amp;"x")),0))&gt;1,NOT(ISBLANK(D30)))</formula>
    </cfRule>
  </conditionalFormatting>
  <conditionalFormatting sqref="D35:D39">
    <cfRule type="expression" dxfId="0" priority="6">
      <formula>AND(SUMPRODUCT(IFERROR(1*(($D$35:$D$39&amp;"x")=(D35&amp;"x")),0))&gt;1,NOT(ISBLANK(D35)))</formula>
    </cfRule>
  </conditionalFormatting>
  <conditionalFormatting sqref="D40:D42">
    <cfRule type="expression" dxfId="0" priority="5">
      <formula>AND(SUMPRODUCT(IFERROR(1*(($D$40:$D$42&amp;"x")=(D40&amp;"x")),0))&gt;1,NOT(ISBLANK(D40)))</formula>
    </cfRule>
  </conditionalFormatting>
  <conditionalFormatting sqref="D43:D53">
    <cfRule type="expression" dxfId="0" priority="4">
      <formula>AND(SUMPRODUCT(IFERROR(1*(($D$43:$D$53&amp;"x")=(D43&amp;"x")),0))&gt;1,NOT(ISBLANK(D43)))</formula>
    </cfRule>
  </conditionalFormatting>
  <conditionalFormatting sqref="D54:D61">
    <cfRule type="expression" dxfId="0" priority="3">
      <formula>AND(SUMPRODUCT(IFERROR(1*(($D$54:$D$61&amp;"x")=(D54&amp;"x")),0))&gt;1,NOT(ISBLANK(D54)))</formula>
    </cfRule>
  </conditionalFormatting>
  <conditionalFormatting sqref="D62:D65">
    <cfRule type="expression" dxfId="0" priority="2">
      <formula>AND(SUMPRODUCT(IFERROR(1*(($D$62:$D$65&amp;"x")=(D62&amp;"x")),0))&gt;1,NOT(ISBLANK(D62)))</formula>
    </cfRule>
  </conditionalFormatting>
  <conditionalFormatting sqref="D70:D76">
    <cfRule type="expression" dxfId="0" priority="1">
      <formula>AND(SUMPRODUCT(IFERROR(1*(($D$70:$D$76&amp;"x")=(D70&amp;"x")),0))&gt;1,NOT(ISBLANK(D70)))</formula>
    </cfRule>
  </conditionalFormatting>
  <pageMargins left="0.7" right="0.7" top="0.75" bottom="0.75" header="0.3" footer="0.3"/>
  <pageSetup paperSize="9" scale="7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走饭</cp:lastModifiedBy>
  <dcterms:created xsi:type="dcterms:W3CDTF">2023-04-14T03:29:00Z</dcterms:created>
  <dcterms:modified xsi:type="dcterms:W3CDTF">2024-04-16T01:34:55Z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BBFC3206F6964BB499542C1794F05883_12</vt:lpwstr>
  </property>
  <property fmtid="{D5CDD505-2E9C-101B-9397-08002B2CF9AE}" pid="3" name="KSOProductBuildVer">
    <vt:lpwstr>2052-12.1.0.16729</vt:lpwstr>
  </property>
</Properties>
</file>